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c\Dropbox\Bogensport\Mühlenkreispokal\MKP 2026\"/>
    </mc:Choice>
  </mc:AlternateContent>
  <xr:revisionPtr revIDLastSave="0" documentId="8_{04002F14-D783-4EE0-AAE6-238BD19D7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meldung" sheetId="2" r:id="rId1"/>
    <sheet name="Tabelle1" sheetId="3" r:id="rId2"/>
  </sheets>
  <definedNames>
    <definedName name="Schüt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D7" i="2"/>
  <c r="D6" i="2"/>
  <c r="I5" i="2" l="1"/>
  <c r="D5" i="2"/>
  <c r="J29" i="2" l="1"/>
  <c r="K28" i="2"/>
  <c r="D4" i="2"/>
  <c r="H25" i="2" l="1"/>
  <c r="H26" i="2"/>
  <c r="H27" i="2"/>
  <c r="H29" i="2"/>
  <c r="H30" i="2"/>
  <c r="H31" i="2"/>
  <c r="H50" i="2" l="1"/>
  <c r="H46" i="2"/>
  <c r="H45" i="2"/>
  <c r="C50" i="2"/>
  <c r="C49" i="2"/>
  <c r="C48" i="2"/>
  <c r="C47" i="2"/>
  <c r="C46" i="2"/>
  <c r="C45" i="2"/>
  <c r="F24" i="2"/>
  <c r="H24" i="2" s="1"/>
  <c r="F25" i="2"/>
  <c r="F26" i="2"/>
  <c r="F27" i="2"/>
  <c r="F28" i="2"/>
  <c r="H28" i="2" s="1"/>
  <c r="F29" i="2"/>
  <c r="F30" i="2"/>
  <c r="F31" i="2"/>
  <c r="F32" i="2"/>
  <c r="F33" i="2"/>
  <c r="F34" i="2"/>
  <c r="F35" i="2"/>
  <c r="F36" i="2"/>
  <c r="F37" i="2"/>
  <c r="F38" i="2"/>
  <c r="H38" i="2"/>
  <c r="F39" i="2"/>
  <c r="H32" i="2"/>
  <c r="H33" i="2"/>
  <c r="H34" i="2"/>
  <c r="H35" i="2"/>
  <c r="H36" i="2"/>
  <c r="H37" i="2"/>
  <c r="H39" i="2"/>
  <c r="J28" i="2"/>
  <c r="J27" i="2"/>
  <c r="K27" i="2"/>
  <c r="J26" i="2"/>
  <c r="F22" i="2" s="1"/>
  <c r="H22" i="2" s="1"/>
  <c r="K26" i="2"/>
  <c r="J25" i="2"/>
  <c r="A39" i="2"/>
  <c r="J8" i="2"/>
  <c r="F23" i="2" l="1"/>
  <c r="H23" i="2" s="1"/>
  <c r="F20" i="2"/>
  <c r="F21" i="2"/>
  <c r="H21" i="2" s="1"/>
  <c r="H20" i="2"/>
  <c r="H40" i="2" l="1"/>
</calcChain>
</file>

<file path=xl/sharedStrings.xml><?xml version="1.0" encoding="utf-8"?>
<sst xmlns="http://schemas.openxmlformats.org/spreadsheetml/2006/main" count="107" uniqueCount="90">
  <si>
    <t>Meldeliste für:</t>
  </si>
  <si>
    <t>Verein:</t>
  </si>
  <si>
    <t>Name:</t>
  </si>
  <si>
    <t>Straße:</t>
  </si>
  <si>
    <t>PLZ / Ort:</t>
  </si>
  <si>
    <t>Email:</t>
  </si>
  <si>
    <t>Telefon:</t>
  </si>
  <si>
    <t>Name</t>
  </si>
  <si>
    <t>Vorname</t>
  </si>
  <si>
    <t>Startgeld</t>
  </si>
  <si>
    <t>Gesamtbetrag: Startgeld</t>
  </si>
  <si>
    <t>Nr.</t>
  </si>
  <si>
    <t>Bogenklasse:</t>
  </si>
  <si>
    <t>RC = Recurve mit Visier</t>
  </si>
  <si>
    <t>CU = Copmpound mit Visier</t>
  </si>
  <si>
    <t>Auflagen:</t>
  </si>
  <si>
    <t>Startgelder:</t>
  </si>
  <si>
    <t>Unterlübbe</t>
  </si>
  <si>
    <t>RC</t>
  </si>
  <si>
    <t>IBAN:</t>
  </si>
  <si>
    <t>BIC:</t>
  </si>
  <si>
    <t>Altersklasse</t>
  </si>
  <si>
    <t>Quetzen</t>
  </si>
  <si>
    <t>TuS "Rot-Weiß" Unterlübbe e. V.</t>
  </si>
  <si>
    <t>Vereinsmeldung:</t>
  </si>
  <si>
    <t>Datum:</t>
  </si>
  <si>
    <t>Master</t>
  </si>
  <si>
    <t>Kontakadresse</t>
  </si>
  <si>
    <t>Bankdaten</t>
  </si>
  <si>
    <t>Mühlenkreis Pokal</t>
  </si>
  <si>
    <t xml:space="preserve">Jugend  m / w </t>
  </si>
  <si>
    <t>Herren / Damen /Junioren</t>
  </si>
  <si>
    <t>älter</t>
  </si>
  <si>
    <t>Master Herren / Damen</t>
  </si>
  <si>
    <t>jünger</t>
  </si>
  <si>
    <t>Zahlschuss:</t>
  </si>
  <si>
    <t>Andrea Kracht</t>
  </si>
  <si>
    <t>a.kracht@tus-rwu.de</t>
  </si>
  <si>
    <t>Geb.-Datum</t>
  </si>
  <si>
    <t>M / W</t>
  </si>
  <si>
    <t>Verband:</t>
  </si>
  <si>
    <r>
      <t xml:space="preserve">Bogenart   </t>
    </r>
    <r>
      <rPr>
        <b/>
        <sz val="9"/>
        <rFont val="Arial"/>
        <family val="2"/>
      </rPr>
      <t xml:space="preserve">      RC / CU / BB</t>
    </r>
  </si>
  <si>
    <r>
      <t xml:space="preserve">BB  = </t>
    </r>
    <r>
      <rPr>
        <b/>
        <sz val="10"/>
        <rFont val="Arial"/>
        <family val="2"/>
      </rPr>
      <t>alle</t>
    </r>
    <r>
      <rPr>
        <sz val="10"/>
        <rFont val="Arial"/>
        <family val="2"/>
      </rPr>
      <t xml:space="preserve"> Bögen ohne Visier</t>
    </r>
  </si>
  <si>
    <t>Altersklasse gem. Sportordnung WSB:</t>
  </si>
  <si>
    <t>Verein</t>
  </si>
  <si>
    <t>Straße</t>
  </si>
  <si>
    <t>Aktuelles Turnier:</t>
  </si>
  <si>
    <t>DE18 4905 0101 0064 0140 12</t>
  </si>
  <si>
    <t>WELADED1MIN</t>
  </si>
  <si>
    <t>SV "Frohsinn" Quetzen Bogensport</t>
  </si>
  <si>
    <t xml:space="preserve"> </t>
  </si>
  <si>
    <t>Florian Korbjuhn</t>
  </si>
  <si>
    <t>0176 34185804</t>
  </si>
  <si>
    <t>Schüler/-innen</t>
  </si>
  <si>
    <t>alle Anderen</t>
  </si>
  <si>
    <t>Schüler A, alle Bögen</t>
  </si>
  <si>
    <t>60er Fita</t>
  </si>
  <si>
    <t>Schüler C, B, alle Bögen</t>
  </si>
  <si>
    <t>80er Fita</t>
  </si>
  <si>
    <t>Jugend m/w</t>
  </si>
  <si>
    <t>Recurve + Compound</t>
  </si>
  <si>
    <t>40er Fita</t>
  </si>
  <si>
    <t>3er-Spot</t>
  </si>
  <si>
    <t>alle Blankbögen</t>
  </si>
  <si>
    <t>Mustermann</t>
  </si>
  <si>
    <t>Gabi</t>
  </si>
  <si>
    <t>W</t>
  </si>
  <si>
    <t xml:space="preserve">Schüler / Schülerinnen </t>
  </si>
  <si>
    <t>0173 2155572</t>
  </si>
  <si>
    <t>DE46 4786 0125 5231 9275 06</t>
  </si>
  <si>
    <t>GENODEM1GTL</t>
  </si>
  <si>
    <t>TuS Eidinghausen e.V.</t>
  </si>
  <si>
    <t>Thomas Krüll</t>
  </si>
  <si>
    <t>0157 57903018</t>
  </si>
  <si>
    <t>bogen@tus-eidinghausen.de</t>
  </si>
  <si>
    <t>DE61 4905 1285 0003 1110 02</t>
  </si>
  <si>
    <t>Sparkasse Bad Oeynhausen Porta Westfalica</t>
  </si>
  <si>
    <t>Eidinghausen</t>
  </si>
  <si>
    <t>Senioren / innen</t>
  </si>
  <si>
    <t>25./26.10.2025</t>
  </si>
  <si>
    <t>7. Unterlübber Mühlen Turnier</t>
  </si>
  <si>
    <t>7. Quetzer Mühlen Turnier</t>
  </si>
  <si>
    <t>2. Eidinghausner Mühlen Turnier</t>
  </si>
  <si>
    <t>Löhne</t>
  </si>
  <si>
    <t>Christiane Palm</t>
  </si>
  <si>
    <t>10. Löhner Indoor-Open</t>
  </si>
  <si>
    <t>Bogensport Ost Westfalia e. V.</t>
  </si>
  <si>
    <t>13./14.12.2025</t>
  </si>
  <si>
    <t>bogensport-svquetzen@outlook.de</t>
  </si>
  <si>
    <t>31.01./01.02.2026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</si>
</sst>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&quot; €&quot;_-;\-* #,##0.00&quot; €&quot;_-;_-* \-??&quot; €&quot;_-;_-@_-"/>
    <numFmt numFmtId="166" formatCode="d/m/yyyy;@"/>
  </numFmts>
  <fonts count="3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36"/>
      <name val="Arial"/>
      <family val="2"/>
    </font>
    <font>
      <b/>
      <sz val="18"/>
      <color indexed="56"/>
      <name val="Cambria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4" applyNumberFormat="0" applyAlignment="0" applyProtection="0"/>
    <xf numFmtId="0" fontId="18" fillId="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" fillId="0" borderId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8" applyNumberFormat="0" applyFill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32" fillId="0" borderId="0" applyNumberFormat="0" applyFill="0" applyBorder="0" applyAlignment="0" applyProtection="0"/>
  </cellStyleXfs>
  <cellXfs count="90">
    <xf numFmtId="0" fontId="0" fillId="0" borderId="0" xfId="0"/>
    <xf numFmtId="164" fontId="0" fillId="0" borderId="10" xfId="0" applyNumberFormat="1" applyBorder="1" applyAlignment="1">
      <alignment horizontal="right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4" borderId="26" xfId="0" applyFill="1" applyBorder="1" applyAlignment="1" applyProtection="1">
      <alignment horizontal="center" vertical="center"/>
      <protection locked="0"/>
    </xf>
    <xf numFmtId="0" fontId="9" fillId="24" borderId="26" xfId="0" applyFont="1" applyFill="1" applyBorder="1" applyAlignment="1" applyProtection="1">
      <alignment horizontal="left" vertical="center"/>
      <protection locked="0"/>
    </xf>
    <xf numFmtId="0" fontId="8" fillId="24" borderId="26" xfId="0" applyFont="1" applyFill="1" applyBorder="1" applyAlignment="1" applyProtection="1">
      <alignment horizontal="center" vertical="center"/>
      <protection locked="0"/>
    </xf>
    <xf numFmtId="0" fontId="0" fillId="25" borderId="11" xfId="0" applyFill="1" applyBorder="1"/>
    <xf numFmtId="0" fontId="0" fillId="0" borderId="13" xfId="0" applyBorder="1"/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2" fillId="0" borderId="14" xfId="0" applyFont="1" applyBorder="1"/>
    <xf numFmtId="166" fontId="3" fillId="0" borderId="0" xfId="0" applyNumberFormat="1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/>
    <xf numFmtId="0" fontId="0" fillId="26" borderId="0" xfId="0" applyFill="1"/>
    <xf numFmtId="0" fontId="3" fillId="26" borderId="0" xfId="0" applyFont="1" applyFill="1"/>
    <xf numFmtId="0" fontId="2" fillId="26" borderId="0" xfId="0" applyFont="1" applyFill="1"/>
    <xf numFmtId="0" fontId="5" fillId="27" borderId="15" xfId="0" applyFont="1" applyFill="1" applyBorder="1" applyAlignment="1">
      <alignment horizontal="left"/>
    </xf>
    <xf numFmtId="0" fontId="5" fillId="27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7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5" fillId="27" borderId="20" xfId="0" applyNumberFormat="1" applyFont="1" applyFill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0" fontId="5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164" fontId="3" fillId="0" borderId="24" xfId="0" applyNumberFormat="1" applyFont="1" applyBorder="1" applyAlignment="1">
      <alignment horizontal="right" vertical="center"/>
    </xf>
    <xf numFmtId="8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42" applyAlignment="1" applyProtection="1">
      <alignment vertical="center"/>
      <protection locked="0"/>
    </xf>
    <xf numFmtId="14" fontId="3" fillId="0" borderId="0" xfId="0" applyNumberFormat="1" applyFont="1"/>
    <xf numFmtId="0" fontId="9" fillId="0" borderId="27" xfId="0" applyFont="1" applyBorder="1" applyAlignment="1">
      <alignment vertical="center"/>
    </xf>
    <xf numFmtId="14" fontId="5" fillId="27" borderId="15" xfId="0" applyNumberFormat="1" applyFont="1" applyFill="1" applyBorder="1" applyAlignment="1">
      <alignment horizontal="right"/>
    </xf>
    <xf numFmtId="14" fontId="5" fillId="0" borderId="16" xfId="0" applyNumberFormat="1" applyFont="1" applyBorder="1" applyAlignment="1">
      <alignment horizontal="right"/>
    </xf>
    <xf numFmtId="0" fontId="30" fillId="0" borderId="0" xfId="0" applyFont="1"/>
    <xf numFmtId="14" fontId="3" fillId="26" borderId="0" xfId="0" applyNumberFormat="1" applyFont="1" applyFill="1"/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0" fillId="28" borderId="0" xfId="0" applyFill="1"/>
    <xf numFmtId="0" fontId="6" fillId="28" borderId="0" xfId="0" applyFont="1" applyFill="1"/>
    <xf numFmtId="49" fontId="0" fillId="0" borderId="13" xfId="0" applyNumberFormat="1" applyBorder="1"/>
    <xf numFmtId="14" fontId="28" fillId="0" borderId="0" xfId="0" applyNumberFormat="1" applyFont="1"/>
    <xf numFmtId="0" fontId="2" fillId="0" borderId="0" xfId="0" applyFont="1" applyAlignment="1">
      <alignment horizontal="right"/>
    </xf>
    <xf numFmtId="164" fontId="5" fillId="0" borderId="30" xfId="0" applyNumberFormat="1" applyFont="1" applyBorder="1"/>
    <xf numFmtId="16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32" fillId="0" borderId="0" xfId="56" applyAlignment="1" applyProtection="1"/>
    <xf numFmtId="0" fontId="3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56" applyAlignment="1" applyProtection="1">
      <alignment vertical="center"/>
    </xf>
    <xf numFmtId="14" fontId="6" fillId="24" borderId="26" xfId="0" applyNumberFormat="1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horizontal="center"/>
    </xf>
    <xf numFmtId="0" fontId="6" fillId="24" borderId="26" xfId="0" applyFont="1" applyFill="1" applyBorder="1" applyAlignment="1">
      <alignment horizontal="center" vertical="center"/>
    </xf>
    <xf numFmtId="0" fontId="32" fillId="0" borderId="0" xfId="56"/>
    <xf numFmtId="0" fontId="25" fillId="25" borderId="12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24" borderId="27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right" vertical="center"/>
    </xf>
    <xf numFmtId="0" fontId="5" fillId="24" borderId="29" xfId="0" applyFont="1" applyFill="1" applyBorder="1"/>
    <xf numFmtId="0" fontId="0" fillId="28" borderId="0" xfId="0" applyFill="1" applyAlignment="1">
      <alignment horizontal="center"/>
    </xf>
    <xf numFmtId="0" fontId="2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0" fillId="26" borderId="0" xfId="0" applyFont="1" applyFill="1" applyAlignment="1">
      <alignment horizontal="center"/>
    </xf>
    <xf numFmtId="49" fontId="2" fillId="28" borderId="13" xfId="0" applyNumberFormat="1" applyFont="1" applyFill="1" applyBorder="1" applyAlignment="1">
      <alignment horizontal="center"/>
    </xf>
  </cellXfs>
  <cellStyles count="57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1" xfId="28" xr:uid="{00000000-0005-0000-0000-00001B000000}"/>
    <cellStyle name="Erklärender Text 2" xfId="29" xr:uid="{00000000-0005-0000-0000-00001C000000}"/>
    <cellStyle name="Euro" xfId="30" xr:uid="{00000000-0005-0000-0000-00001D000000}"/>
    <cellStyle name="Euro 2" xfId="31" xr:uid="{00000000-0005-0000-0000-00001E000000}"/>
    <cellStyle name="Euro 3" xfId="32" xr:uid="{00000000-0005-0000-0000-00001F000000}"/>
    <cellStyle name="Euro 3 2" xfId="33" xr:uid="{00000000-0005-0000-0000-000020000000}"/>
    <cellStyle name="Euro 4" xfId="34" xr:uid="{00000000-0005-0000-0000-000021000000}"/>
    <cellStyle name="Euro 4 2" xfId="35" xr:uid="{00000000-0005-0000-0000-000022000000}"/>
    <cellStyle name="Euro 5" xfId="36" xr:uid="{00000000-0005-0000-0000-000023000000}"/>
    <cellStyle name="Euro 6" xfId="37" xr:uid="{00000000-0005-0000-0000-000024000000}"/>
    <cellStyle name="Gut 2" xfId="38" xr:uid="{00000000-0005-0000-0000-000025000000}"/>
    <cellStyle name="Link" xfId="56" builtinId="8"/>
    <cellStyle name="Neutral 2" xfId="39" xr:uid="{00000000-0005-0000-0000-000027000000}"/>
    <cellStyle name="Notiz 2" xfId="40" xr:uid="{00000000-0005-0000-0000-000028000000}"/>
    <cellStyle name="Schlecht 2" xfId="41" xr:uid="{00000000-0005-0000-0000-000029000000}"/>
    <cellStyle name="Standard" xfId="0" builtinId="0"/>
    <cellStyle name="Standard 2" xfId="42" xr:uid="{00000000-0005-0000-0000-00002B000000}"/>
    <cellStyle name="Standard 3" xfId="43" xr:uid="{00000000-0005-0000-0000-00002C000000}"/>
    <cellStyle name="Standard 4" xfId="44" xr:uid="{00000000-0005-0000-0000-00002D000000}"/>
    <cellStyle name="Standard 5" xfId="45" xr:uid="{00000000-0005-0000-0000-00002E000000}"/>
    <cellStyle name="Überschrift 1 2" xfId="46" xr:uid="{00000000-0005-0000-0000-00002F000000}"/>
    <cellStyle name="Überschrift 2 2" xfId="47" xr:uid="{00000000-0005-0000-0000-000030000000}"/>
    <cellStyle name="Überschrift 3 2" xfId="48" xr:uid="{00000000-0005-0000-0000-000031000000}"/>
    <cellStyle name="Überschrift 4 2" xfId="49" xr:uid="{00000000-0005-0000-0000-000032000000}"/>
    <cellStyle name="Überschrift 5" xfId="50" xr:uid="{00000000-0005-0000-0000-000033000000}"/>
    <cellStyle name="Verknüpfte Zelle 2" xfId="51" xr:uid="{00000000-0005-0000-0000-000034000000}"/>
    <cellStyle name="Währung 2" xfId="52" xr:uid="{00000000-0005-0000-0000-000035000000}"/>
    <cellStyle name="Währung 2 2" xfId="53" xr:uid="{00000000-0005-0000-0000-000036000000}"/>
    <cellStyle name="Warnender Text 2" xfId="54" xr:uid="{00000000-0005-0000-0000-000037000000}"/>
    <cellStyle name="Zelle überprüfen 2" xfId="5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J10" fmlaRange="Tabelle1!$B$2:$B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0</xdr:row>
      <xdr:rowOff>45720</xdr:rowOff>
    </xdr:from>
    <xdr:to>
      <xdr:col>10</xdr:col>
      <xdr:colOff>68580</xdr:colOff>
      <xdr:row>1</xdr:row>
      <xdr:rowOff>312420</xdr:rowOff>
    </xdr:to>
    <xdr:pic>
      <xdr:nvPicPr>
        <xdr:cNvPr id="3143" name="Grafik 2">
          <a:extLst>
            <a:ext uri="{FF2B5EF4-FFF2-40B4-BE49-F238E27FC236}">
              <a16:creationId xmlns:a16="http://schemas.microsoft.com/office/drawing/2014/main" id="{FA31ED86-F76A-457A-A8E7-1AAFD2CE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5720"/>
          <a:ext cx="7772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590550</xdr:colOff>
          <xdr:row>9</xdr:row>
          <xdr:rowOff>19050</xdr:rowOff>
        </xdr:from>
        <xdr:to>
          <xdr:col>10</xdr:col>
          <xdr:colOff>161925</xdr:colOff>
          <xdr:row>9</xdr:row>
          <xdr:rowOff>219075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ogen@tus-eidinghausen.de" TargetMode="External"/><Relationship Id="rId2" Type="http://schemas.openxmlformats.org/officeDocument/2006/relationships/hyperlink" Target="mailto:a.kracht@tus-rwu.de" TargetMode="External"/><Relationship Id="rId1" Type="http://schemas.openxmlformats.org/officeDocument/2006/relationships/hyperlink" Target="mailto:bogensport-svquetzen@outlook.de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50"/>
  <sheetViews>
    <sheetView showGridLines="0" tabSelected="1" zoomScaleNormal="100" workbookViewId="0">
      <selection activeCell="C7" sqref="C7"/>
    </sheetView>
  </sheetViews>
  <sheetFormatPr baseColWidth="10" defaultRowHeight="12.75" x14ac:dyDescent="0.2"/>
  <cols>
    <col min="1" max="1" width="3.7109375" customWidth="1"/>
    <col min="2" max="3" width="15" customWidth="1"/>
    <col min="4" max="4" width="8.28515625" customWidth="1"/>
    <col min="5" max="5" width="14.7109375" customWidth="1"/>
    <col min="6" max="8" width="15" customWidth="1"/>
    <col min="9" max="9" width="21.85546875" customWidth="1"/>
    <col min="10" max="10" width="13.28515625" customWidth="1"/>
  </cols>
  <sheetData>
    <row r="1" spans="1:11" s="2" customFormat="1" ht="38.25" customHeight="1" x14ac:dyDescent="0.2">
      <c r="A1" s="5"/>
      <c r="B1" s="76" t="s">
        <v>29</v>
      </c>
      <c r="C1" s="77"/>
      <c r="D1" s="77"/>
      <c r="E1" s="77"/>
      <c r="F1" s="77"/>
      <c r="G1" s="77"/>
      <c r="H1" s="78">
        <v>2026</v>
      </c>
      <c r="I1" s="78"/>
      <c r="J1" s="10"/>
    </row>
    <row r="2" spans="1:11" s="2" customFormat="1" ht="26.25" customHeight="1" x14ac:dyDescent="0.2">
      <c r="A2" s="5"/>
      <c r="B2" s="5"/>
      <c r="C2" s="79" t="s">
        <v>0</v>
      </c>
      <c r="D2" s="79"/>
      <c r="E2" s="79"/>
      <c r="F2" s="79"/>
      <c r="G2" s="79"/>
      <c r="H2" s="79"/>
      <c r="I2" s="1"/>
    </row>
    <row r="3" spans="1:11" ht="3.75" customHeight="1" x14ac:dyDescent="0.2"/>
    <row r="4" spans="1:11" s="2" customFormat="1" ht="14.25" customHeight="1" x14ac:dyDescent="0.25">
      <c r="A4" s="6"/>
      <c r="B4" s="7"/>
      <c r="C4" s="72" t="s">
        <v>79</v>
      </c>
      <c r="D4" s="80" t="str">
        <f>Tabelle1!B2</f>
        <v>7. Unterlübber Mühlen Turnier</v>
      </c>
      <c r="E4" s="81"/>
      <c r="F4" s="81"/>
      <c r="G4" s="82"/>
      <c r="H4" s="73" t="s">
        <v>17</v>
      </c>
      <c r="I4" s="83" t="s">
        <v>23</v>
      </c>
      <c r="J4" s="84"/>
      <c r="K4" s="4"/>
    </row>
    <row r="5" spans="1:11" s="2" customFormat="1" ht="14.25" customHeight="1" x14ac:dyDescent="0.25">
      <c r="A5" s="6"/>
      <c r="B5" s="8"/>
      <c r="C5" s="72">
        <v>45969</v>
      </c>
      <c r="D5" s="80" t="str">
        <f>Tabelle1!B5</f>
        <v>10. Löhner Indoor-Open</v>
      </c>
      <c r="E5" s="81"/>
      <c r="F5" s="81"/>
      <c r="G5" s="82"/>
      <c r="H5" s="73" t="s">
        <v>83</v>
      </c>
      <c r="I5" s="83" t="str">
        <f>Tabelle1!C5</f>
        <v>Bogensport Ost Westfalia e. V.</v>
      </c>
      <c r="J5" s="84"/>
      <c r="K5" s="4"/>
    </row>
    <row r="6" spans="1:11" s="2" customFormat="1" ht="14.25" customHeight="1" x14ac:dyDescent="0.25">
      <c r="A6" s="6"/>
      <c r="B6" s="7"/>
      <c r="C6" s="74" t="s">
        <v>87</v>
      </c>
      <c r="D6" s="80" t="str">
        <f>Tabelle1!B3</f>
        <v>7. Quetzer Mühlen Turnier</v>
      </c>
      <c r="E6" s="81"/>
      <c r="F6" s="81"/>
      <c r="G6" s="82"/>
      <c r="H6" s="73" t="s">
        <v>22</v>
      </c>
      <c r="I6" s="83" t="str">
        <f>Tabelle1!C3</f>
        <v>SV "Frohsinn" Quetzen Bogensport</v>
      </c>
      <c r="J6" s="84"/>
      <c r="K6" s="4"/>
    </row>
    <row r="7" spans="1:11" s="2" customFormat="1" ht="14.25" customHeight="1" x14ac:dyDescent="0.25">
      <c r="A7" s="6"/>
      <c r="B7" s="9"/>
      <c r="C7" s="72" t="s">
        <v>89</v>
      </c>
      <c r="D7" s="80" t="str">
        <f>Tabelle1!B4</f>
        <v>2. Eidinghausner Mühlen Turnier</v>
      </c>
      <c r="E7" s="81"/>
      <c r="F7" s="81"/>
      <c r="G7" s="82"/>
      <c r="H7" s="73" t="s">
        <v>77</v>
      </c>
      <c r="I7" s="83" t="str">
        <f>Tabelle1!C4</f>
        <v>TuS Eidinghausen e.V.</v>
      </c>
      <c r="J7" s="84"/>
      <c r="K7" s="4"/>
    </row>
    <row r="8" spans="1:11" ht="15" customHeight="1" x14ac:dyDescent="0.2">
      <c r="I8" s="17" t="s">
        <v>25</v>
      </c>
      <c r="J8" s="15">
        <f ca="1">NOW()</f>
        <v>45904.488283333332</v>
      </c>
    </row>
    <row r="9" spans="1:11" ht="15.75" customHeight="1" x14ac:dyDescent="0.25">
      <c r="C9" s="16" t="s">
        <v>24</v>
      </c>
    </row>
    <row r="10" spans="1:11" ht="19.5" customHeight="1" x14ac:dyDescent="0.25">
      <c r="B10" s="18" t="s">
        <v>1</v>
      </c>
      <c r="C10" s="85"/>
      <c r="D10" s="85"/>
      <c r="E10" s="85"/>
      <c r="F10" s="85"/>
      <c r="G10" s="85"/>
      <c r="H10" s="60" t="s">
        <v>46</v>
      </c>
      <c r="I10" s="59"/>
      <c r="J10" s="59">
        <v>1</v>
      </c>
    </row>
    <row r="11" spans="1:11" ht="19.5" customHeight="1" x14ac:dyDescent="0.2">
      <c r="B11" s="18" t="s">
        <v>2</v>
      </c>
      <c r="C11" s="85"/>
      <c r="D11" s="85"/>
      <c r="E11" s="85"/>
      <c r="F11" s="85"/>
      <c r="G11" s="85"/>
    </row>
    <row r="12" spans="1:11" ht="19.5" customHeight="1" x14ac:dyDescent="0.2">
      <c r="B12" s="18" t="s">
        <v>3</v>
      </c>
      <c r="C12" s="85"/>
      <c r="D12" s="85"/>
      <c r="E12" s="85"/>
      <c r="F12" s="85"/>
      <c r="G12" s="85"/>
    </row>
    <row r="13" spans="1:11" ht="19.5" customHeight="1" x14ac:dyDescent="0.25">
      <c r="B13" s="18" t="s">
        <v>4</v>
      </c>
      <c r="C13" s="85"/>
      <c r="D13" s="85"/>
      <c r="E13" s="85"/>
      <c r="F13" s="85"/>
      <c r="G13" s="85"/>
      <c r="H13" s="60" t="s">
        <v>40</v>
      </c>
      <c r="I13" s="59"/>
      <c r="J13" s="59"/>
    </row>
    <row r="14" spans="1:11" ht="19.5" customHeight="1" x14ac:dyDescent="0.2">
      <c r="B14" s="18" t="s">
        <v>5</v>
      </c>
      <c r="C14" s="85"/>
      <c r="D14" s="85"/>
      <c r="E14" s="85"/>
      <c r="F14" s="85"/>
      <c r="G14" s="85"/>
    </row>
    <row r="15" spans="1:11" ht="19.5" customHeight="1" thickBot="1" x14ac:dyDescent="0.25">
      <c r="B15" s="19" t="s">
        <v>6</v>
      </c>
      <c r="C15" s="89"/>
      <c r="D15" s="89"/>
      <c r="E15" s="89"/>
      <c r="F15" s="89"/>
      <c r="G15" s="89"/>
      <c r="H15" s="61"/>
      <c r="I15" s="61"/>
      <c r="J15" s="11"/>
    </row>
    <row r="18" spans="1:11" s="18" customFormat="1" ht="31.5" customHeight="1" thickBot="1" x14ac:dyDescent="0.25">
      <c r="A18" s="38" t="s">
        <v>11</v>
      </c>
      <c r="B18" s="37" t="s">
        <v>7</v>
      </c>
      <c r="C18" s="37" t="s">
        <v>8</v>
      </c>
      <c r="D18" s="35" t="s">
        <v>39</v>
      </c>
      <c r="E18" s="36" t="s">
        <v>38</v>
      </c>
      <c r="F18" s="35" t="s">
        <v>21</v>
      </c>
      <c r="G18" s="34" t="s">
        <v>41</v>
      </c>
      <c r="H18" s="39" t="s">
        <v>9</v>
      </c>
    </row>
    <row r="19" spans="1:11" s="18" customFormat="1" ht="15" customHeight="1" x14ac:dyDescent="0.2">
      <c r="A19" s="30">
        <v>0</v>
      </c>
      <c r="B19" s="23" t="s">
        <v>64</v>
      </c>
      <c r="C19" s="23" t="s">
        <v>65</v>
      </c>
      <c r="D19" s="24" t="s">
        <v>66</v>
      </c>
      <c r="E19" s="52">
        <v>24838</v>
      </c>
      <c r="F19" s="24" t="s">
        <v>26</v>
      </c>
      <c r="G19" s="24" t="s">
        <v>18</v>
      </c>
      <c r="H19" s="40">
        <v>15</v>
      </c>
      <c r="I19" s="13" t="s">
        <v>12</v>
      </c>
    </row>
    <row r="20" spans="1:11" s="18" customFormat="1" ht="15" customHeight="1" x14ac:dyDescent="0.2">
      <c r="A20" s="31">
        <v>1</v>
      </c>
      <c r="B20" s="27"/>
      <c r="C20" s="27"/>
      <c r="D20" s="25"/>
      <c r="E20" s="53"/>
      <c r="F20" s="25" t="str">
        <f>IF(ISBLANK(E20),"",IF(YEAR(E20)&gt;=$J$25,"Schüler",IF(YEAR(E20)&gt;=$J$26,"Jugend",IF(YEAR(E20)&gt;=$J$27,"H/D","Master"))))</f>
        <v/>
      </c>
      <c r="G20" s="25"/>
      <c r="H20" s="41" t="str">
        <f>IF(ISBLANK(E20),"",IF(F20="Schüler",10,15))</f>
        <v/>
      </c>
      <c r="I20" s="14" t="s">
        <v>13</v>
      </c>
    </row>
    <row r="21" spans="1:11" s="18" customFormat="1" ht="15" x14ac:dyDescent="0.2">
      <c r="A21" s="31">
        <v>2</v>
      </c>
      <c r="B21" s="27"/>
      <c r="C21" s="27"/>
      <c r="D21" s="25"/>
      <c r="E21" s="53"/>
      <c r="F21" s="25" t="str">
        <f t="shared" ref="F21:F39" si="0">IF(ISBLANK(E21),"",IF(YEAR(E21)&gt;=$J$25,"Schüler",IF(YEAR(E21)&gt;=$J$26,"Jugend",IF(YEAR(E21)&gt;=$J$27,"H/D","Master"))))</f>
        <v/>
      </c>
      <c r="G21" s="25"/>
      <c r="H21" s="41" t="str">
        <f>IF(ISBLANK(E21),"",IF(F21="Schüler",10,15))</f>
        <v/>
      </c>
      <c r="I21" s="14" t="s">
        <v>14</v>
      </c>
    </row>
    <row r="22" spans="1:11" s="18" customFormat="1" ht="15" x14ac:dyDescent="0.2">
      <c r="A22" s="31">
        <v>3</v>
      </c>
      <c r="B22" s="27"/>
      <c r="C22" s="27"/>
      <c r="D22" s="25"/>
      <c r="E22" s="53"/>
      <c r="F22" s="25" t="str">
        <f t="shared" si="0"/>
        <v/>
      </c>
      <c r="G22" s="25"/>
      <c r="H22" s="41" t="str">
        <f>IF(ISBLANK(E22),"",IF(F22="Schüler",10,15))</f>
        <v/>
      </c>
      <c r="I22" s="14" t="s">
        <v>42</v>
      </c>
    </row>
    <row r="23" spans="1:11" s="18" customFormat="1" ht="15" x14ac:dyDescent="0.2">
      <c r="A23" s="31">
        <v>4</v>
      </c>
      <c r="B23" s="27"/>
      <c r="C23" s="27"/>
      <c r="D23" s="25"/>
      <c r="E23" s="53"/>
      <c r="F23" s="25" t="str">
        <f t="shared" si="0"/>
        <v/>
      </c>
      <c r="G23" s="25"/>
      <c r="H23" s="41" t="str">
        <f t="shared" ref="H23:H31" si="1">IF(ISBLANK(E23),"",IF(F23="Schüler",10,15))</f>
        <v/>
      </c>
      <c r="I23" s="14"/>
    </row>
    <row r="24" spans="1:11" s="18" customFormat="1" ht="15" x14ac:dyDescent="0.2">
      <c r="A24" s="31">
        <v>5</v>
      </c>
      <c r="B24" s="27"/>
      <c r="C24" s="27"/>
      <c r="D24" s="25"/>
      <c r="E24" s="53"/>
      <c r="F24" s="25" t="str">
        <f t="shared" si="0"/>
        <v/>
      </c>
      <c r="G24" s="25"/>
      <c r="H24" s="41" t="str">
        <f t="shared" si="1"/>
        <v/>
      </c>
      <c r="I24" s="44" t="s">
        <v>43</v>
      </c>
    </row>
    <row r="25" spans="1:11" s="18" customFormat="1" ht="15" x14ac:dyDescent="0.2">
      <c r="A25" s="31">
        <v>6</v>
      </c>
      <c r="B25" s="27"/>
      <c r="C25" s="27"/>
      <c r="D25" s="25"/>
      <c r="E25" s="32"/>
      <c r="F25" s="25" t="str">
        <f t="shared" si="0"/>
        <v/>
      </c>
      <c r="G25" s="25"/>
      <c r="H25" s="41" t="str">
        <f t="shared" si="1"/>
        <v/>
      </c>
      <c r="I25" s="14" t="s">
        <v>67</v>
      </c>
      <c r="J25" s="66">
        <f>H1-14</f>
        <v>2012</v>
      </c>
      <c r="K25" s="12" t="s">
        <v>34</v>
      </c>
    </row>
    <row r="26" spans="1:11" s="18" customFormat="1" ht="15" x14ac:dyDescent="0.2">
      <c r="A26" s="31">
        <v>7</v>
      </c>
      <c r="B26" s="27"/>
      <c r="C26" s="27"/>
      <c r="D26" s="25"/>
      <c r="E26" s="32"/>
      <c r="F26" s="25" t="str">
        <f t="shared" si="0"/>
        <v/>
      </c>
      <c r="G26" s="25"/>
      <c r="H26" s="41" t="str">
        <f t="shared" si="1"/>
        <v/>
      </c>
      <c r="I26" s="14" t="s">
        <v>30</v>
      </c>
      <c r="J26" s="66">
        <f>H1-17</f>
        <v>2009</v>
      </c>
      <c r="K26" s="12">
        <f>H1-15</f>
        <v>2011</v>
      </c>
    </row>
    <row r="27" spans="1:11" s="18" customFormat="1" ht="15" x14ac:dyDescent="0.2">
      <c r="A27" s="31">
        <v>8</v>
      </c>
      <c r="B27" s="27"/>
      <c r="C27" s="27"/>
      <c r="D27" s="25"/>
      <c r="E27" s="32"/>
      <c r="F27" s="25" t="str">
        <f t="shared" si="0"/>
        <v/>
      </c>
      <c r="G27" s="25"/>
      <c r="H27" s="41" t="str">
        <f t="shared" si="1"/>
        <v/>
      </c>
      <c r="I27" s="14" t="s">
        <v>31</v>
      </c>
      <c r="J27" s="66">
        <f>H1-49</f>
        <v>1977</v>
      </c>
      <c r="K27" s="12">
        <f>H1-18</f>
        <v>2008</v>
      </c>
    </row>
    <row r="28" spans="1:11" s="18" customFormat="1" ht="15" x14ac:dyDescent="0.2">
      <c r="A28" s="31">
        <v>9</v>
      </c>
      <c r="B28" s="27"/>
      <c r="C28" s="27"/>
      <c r="D28" s="25"/>
      <c r="E28" s="53"/>
      <c r="F28" s="25" t="str">
        <f t="shared" si="0"/>
        <v/>
      </c>
      <c r="G28" s="25"/>
      <c r="H28" s="41" t="str">
        <f t="shared" si="1"/>
        <v/>
      </c>
      <c r="I28" s="14" t="s">
        <v>33</v>
      </c>
      <c r="J28" s="66">
        <f>H1-50</f>
        <v>1976</v>
      </c>
      <c r="K28" s="12">
        <f>H1-65</f>
        <v>1961</v>
      </c>
    </row>
    <row r="29" spans="1:11" s="18" customFormat="1" ht="15" x14ac:dyDescent="0.2">
      <c r="A29" s="31">
        <v>10</v>
      </c>
      <c r="B29" s="27"/>
      <c r="C29" s="27"/>
      <c r="D29" s="25"/>
      <c r="E29" s="32"/>
      <c r="F29" s="25" t="str">
        <f t="shared" si="0"/>
        <v/>
      </c>
      <c r="G29" s="25"/>
      <c r="H29" s="41" t="str">
        <f t="shared" si="1"/>
        <v/>
      </c>
      <c r="I29" s="14" t="s">
        <v>78</v>
      </c>
      <c r="J29" s="66">
        <f>H1-66</f>
        <v>1960</v>
      </c>
      <c r="K29" s="12" t="s">
        <v>32</v>
      </c>
    </row>
    <row r="30" spans="1:11" s="18" customFormat="1" ht="15" x14ac:dyDescent="0.2">
      <c r="A30" s="31">
        <v>11</v>
      </c>
      <c r="B30" s="27"/>
      <c r="C30" s="27"/>
      <c r="D30" s="25"/>
      <c r="E30" s="32"/>
      <c r="F30" s="25" t="str">
        <f t="shared" si="0"/>
        <v/>
      </c>
      <c r="G30" s="25"/>
      <c r="H30" s="41" t="str">
        <f t="shared" si="1"/>
        <v/>
      </c>
      <c r="I30" s="13" t="s">
        <v>16</v>
      </c>
      <c r="J30" s="12"/>
      <c r="K30" s="12"/>
    </row>
    <row r="31" spans="1:11" s="18" customFormat="1" ht="15" x14ac:dyDescent="0.2">
      <c r="A31" s="31">
        <v>12</v>
      </c>
      <c r="B31" s="27"/>
      <c r="C31" s="27"/>
      <c r="D31" s="25"/>
      <c r="E31" s="32"/>
      <c r="F31" s="25" t="str">
        <f t="shared" si="0"/>
        <v/>
      </c>
      <c r="G31" s="25"/>
      <c r="H31" s="41" t="str">
        <f t="shared" si="1"/>
        <v/>
      </c>
      <c r="I31" s="14" t="s">
        <v>53</v>
      </c>
      <c r="J31" s="46">
        <v>10</v>
      </c>
      <c r="K31" s="12"/>
    </row>
    <row r="32" spans="1:11" s="18" customFormat="1" ht="15" x14ac:dyDescent="0.2">
      <c r="A32" s="31">
        <v>13</v>
      </c>
      <c r="B32" s="27"/>
      <c r="C32" s="27"/>
      <c r="D32" s="25"/>
      <c r="E32" s="32"/>
      <c r="F32" s="25" t="str">
        <f t="shared" si="0"/>
        <v/>
      </c>
      <c r="G32" s="25"/>
      <c r="H32" s="41" t="str">
        <f t="shared" ref="H32:H39" si="2">IF(ISBLANK(E32),"",IF(F32="Schüler",8,12))</f>
        <v/>
      </c>
      <c r="I32" s="14" t="s">
        <v>54</v>
      </c>
      <c r="J32" s="46">
        <v>15</v>
      </c>
      <c r="K32" s="12"/>
    </row>
    <row r="33" spans="1:11" s="18" customFormat="1" ht="15" x14ac:dyDescent="0.2">
      <c r="A33" s="31">
        <v>14</v>
      </c>
      <c r="B33" s="27"/>
      <c r="C33" s="27"/>
      <c r="D33" s="25"/>
      <c r="E33" s="32"/>
      <c r="F33" s="25" t="str">
        <f t="shared" si="0"/>
        <v/>
      </c>
      <c r="G33" s="25"/>
      <c r="H33" s="41" t="str">
        <f t="shared" si="2"/>
        <v/>
      </c>
      <c r="I33" s="14"/>
      <c r="J33" s="12"/>
      <c r="K33" s="12"/>
    </row>
    <row r="34" spans="1:11" s="18" customFormat="1" ht="15" x14ac:dyDescent="0.2">
      <c r="A34" s="31">
        <v>15</v>
      </c>
      <c r="B34" s="27"/>
      <c r="C34" s="27"/>
      <c r="D34" s="25"/>
      <c r="E34" s="32"/>
      <c r="F34" s="25" t="str">
        <f t="shared" si="0"/>
        <v/>
      </c>
      <c r="G34" s="25"/>
      <c r="H34" s="41" t="str">
        <f t="shared" si="2"/>
        <v/>
      </c>
      <c r="I34" s="13" t="s">
        <v>15</v>
      </c>
      <c r="J34" s="12"/>
      <c r="K34" s="12"/>
    </row>
    <row r="35" spans="1:11" s="18" customFormat="1" ht="15" x14ac:dyDescent="0.2">
      <c r="A35" s="31">
        <v>16</v>
      </c>
      <c r="B35" s="27"/>
      <c r="C35" s="27"/>
      <c r="D35" s="25"/>
      <c r="E35" s="32"/>
      <c r="F35" s="25" t="str">
        <f t="shared" si="0"/>
        <v/>
      </c>
      <c r="G35" s="25"/>
      <c r="H35" s="41" t="str">
        <f t="shared" si="2"/>
        <v/>
      </c>
      <c r="I35" s="14" t="s">
        <v>57</v>
      </c>
      <c r="J35" s="63" t="s">
        <v>58</v>
      </c>
      <c r="K35" s="12"/>
    </row>
    <row r="36" spans="1:11" s="18" customFormat="1" ht="15" x14ac:dyDescent="0.2">
      <c r="A36" s="31">
        <v>17</v>
      </c>
      <c r="B36" s="27"/>
      <c r="C36" s="27"/>
      <c r="D36" s="25"/>
      <c r="E36" s="32"/>
      <c r="F36" s="25" t="str">
        <f t="shared" si="0"/>
        <v/>
      </c>
      <c r="G36" s="25"/>
      <c r="H36" s="64" t="str">
        <f t="shared" si="2"/>
        <v/>
      </c>
      <c r="I36" s="47" t="s">
        <v>55</v>
      </c>
      <c r="J36" s="63" t="s">
        <v>56</v>
      </c>
      <c r="K36" s="12"/>
    </row>
    <row r="37" spans="1:11" s="18" customFormat="1" ht="15" x14ac:dyDescent="0.2">
      <c r="A37" s="31">
        <v>18</v>
      </c>
      <c r="B37" s="27"/>
      <c r="C37" s="27"/>
      <c r="D37" s="25"/>
      <c r="E37" s="32"/>
      <c r="F37" s="25" t="str">
        <f t="shared" si="0"/>
        <v/>
      </c>
      <c r="G37" s="25"/>
      <c r="H37" s="41" t="str">
        <f t="shared" si="2"/>
        <v/>
      </c>
      <c r="I37" s="14" t="s">
        <v>59</v>
      </c>
      <c r="J37" s="63" t="s">
        <v>61</v>
      </c>
      <c r="K37" s="12"/>
    </row>
    <row r="38" spans="1:11" s="18" customFormat="1" ht="15" x14ac:dyDescent="0.2">
      <c r="A38" s="31">
        <v>19</v>
      </c>
      <c r="B38" s="27"/>
      <c r="C38" s="27"/>
      <c r="D38" s="25"/>
      <c r="E38" s="53"/>
      <c r="F38" s="25" t="str">
        <f t="shared" si="0"/>
        <v/>
      </c>
      <c r="G38" s="25"/>
      <c r="H38" s="41" t="str">
        <f t="shared" si="2"/>
        <v/>
      </c>
      <c r="I38" s="14" t="s">
        <v>60</v>
      </c>
      <c r="J38" s="63" t="s">
        <v>62</v>
      </c>
      <c r="K38" s="12"/>
    </row>
    <row r="39" spans="1:11" s="18" customFormat="1" ht="15.75" thickBot="1" x14ac:dyDescent="0.25">
      <c r="A39" s="43" t="str">
        <f>IF(ISTEXT(#REF!),A38+1,"")</f>
        <v/>
      </c>
      <c r="B39" s="28"/>
      <c r="C39" s="28"/>
      <c r="D39" s="26"/>
      <c r="E39" s="33"/>
      <c r="F39" s="26" t="str">
        <f t="shared" si="0"/>
        <v/>
      </c>
      <c r="G39" s="26"/>
      <c r="H39" s="42" t="str">
        <f t="shared" si="2"/>
        <v/>
      </c>
      <c r="I39" s="14" t="s">
        <v>63</v>
      </c>
      <c r="J39" s="63" t="s">
        <v>61</v>
      </c>
    </row>
    <row r="40" spans="1:11" ht="16.5" customHeight="1" thickBot="1" x14ac:dyDescent="0.25">
      <c r="B40" s="18" t="s">
        <v>10</v>
      </c>
      <c r="C40" s="29"/>
      <c r="H40" s="45">
        <f>SUM(H20:H39)</f>
        <v>0</v>
      </c>
      <c r="I40" s="65"/>
    </row>
    <row r="41" spans="1:11" ht="15.75" customHeight="1" thickTop="1" x14ac:dyDescent="0.2">
      <c r="A41" s="3"/>
      <c r="B41" s="12"/>
    </row>
    <row r="42" spans="1:11" ht="15" customHeight="1" x14ac:dyDescent="0.2"/>
    <row r="43" spans="1:11" ht="15.75" customHeight="1" x14ac:dyDescent="0.2">
      <c r="B43" s="20"/>
      <c r="C43" s="21" t="s">
        <v>27</v>
      </c>
      <c r="D43" s="20"/>
      <c r="E43" s="20"/>
      <c r="F43" s="20"/>
      <c r="G43" s="21" t="s">
        <v>28</v>
      </c>
      <c r="H43" s="20"/>
      <c r="I43" s="20"/>
    </row>
    <row r="44" spans="1:11" ht="15.75" customHeight="1" x14ac:dyDescent="0.2">
      <c r="B44" s="20"/>
      <c r="C44" s="20"/>
      <c r="D44" s="20"/>
      <c r="E44" s="20"/>
      <c r="F44" s="20"/>
      <c r="G44" s="20"/>
      <c r="H44" s="20"/>
      <c r="I44" s="20"/>
    </row>
    <row r="45" spans="1:11" ht="15.75" customHeight="1" x14ac:dyDescent="0.2">
      <c r="B45" s="22" t="s">
        <v>1</v>
      </c>
      <c r="C45" s="86" t="str">
        <f>VLOOKUP($J$10,Tabelle1!$A$2:$K$5,3)</f>
        <v>TuS "Rot-Weiß" Unterlübbe e. V.</v>
      </c>
      <c r="D45" s="87"/>
      <c r="E45" s="87"/>
      <c r="F45" s="87"/>
      <c r="G45" s="21" t="s">
        <v>19</v>
      </c>
      <c r="H45" s="22" t="str">
        <f>VLOOKUP($J$10,Tabelle1!$A$2:$K$5,9)</f>
        <v>DE46 4786 0125 5231 9275 06</v>
      </c>
      <c r="I45" s="20"/>
    </row>
    <row r="46" spans="1:11" ht="15.75" customHeight="1" x14ac:dyDescent="0.2">
      <c r="B46" s="22" t="s">
        <v>2</v>
      </c>
      <c r="C46" s="86" t="str">
        <f>VLOOKUP($J$10,Tabelle1!$A$2:$K$5,4)</f>
        <v>Andrea Kracht</v>
      </c>
      <c r="D46" s="87"/>
      <c r="E46" s="87"/>
      <c r="F46" s="87"/>
      <c r="G46" s="21" t="s">
        <v>20</v>
      </c>
      <c r="H46" s="22" t="str">
        <f>VLOOKUP($J$10,Tabelle1!$A$2:$K$5,10)</f>
        <v>GENODEM1GTL</v>
      </c>
      <c r="I46" s="20"/>
    </row>
    <row r="47" spans="1:11" ht="15.75" customHeight="1" x14ac:dyDescent="0.2">
      <c r="B47" s="22" t="s">
        <v>3</v>
      </c>
      <c r="C47" s="86" t="str">
        <f>VLOOKUP($J$10,Tabelle1!$A$2:$K$5,5)</f>
        <v xml:space="preserve"> </v>
      </c>
      <c r="D47" s="87"/>
      <c r="E47" s="87"/>
      <c r="F47" s="87"/>
      <c r="G47" s="20"/>
      <c r="H47" s="22"/>
      <c r="I47" s="20"/>
    </row>
    <row r="48" spans="1:11" ht="15.75" customHeight="1" x14ac:dyDescent="0.2">
      <c r="B48" s="22" t="s">
        <v>4</v>
      </c>
      <c r="C48" s="86">
        <f>VLOOKUP($J$10,Tabelle1!$A$2:$K$5,6)</f>
        <v>0</v>
      </c>
      <c r="D48" s="87"/>
      <c r="E48" s="87"/>
      <c r="F48" s="87"/>
      <c r="G48" s="21"/>
      <c r="H48" s="22"/>
      <c r="I48" s="20"/>
    </row>
    <row r="49" spans="2:9" ht="15.75" customHeight="1" x14ac:dyDescent="0.2">
      <c r="B49" s="22" t="s">
        <v>5</v>
      </c>
      <c r="C49" s="88" t="str">
        <f>VLOOKUP($J$10,Tabelle1!$A$2:$K$5,8)</f>
        <v>a.kracht@tus-rwu.de</v>
      </c>
      <c r="D49" s="88"/>
      <c r="E49" s="88"/>
      <c r="F49" s="88"/>
      <c r="G49" s="20"/>
      <c r="H49" s="22"/>
      <c r="I49" s="20"/>
    </row>
    <row r="50" spans="2:9" ht="15.75" customHeight="1" x14ac:dyDescent="0.2">
      <c r="B50" s="22" t="s">
        <v>6</v>
      </c>
      <c r="C50" s="86" t="str">
        <f>VLOOKUP($J$10,Tabelle1!$A$2:$K$5,7)</f>
        <v>0173 2155572</v>
      </c>
      <c r="D50" s="87"/>
      <c r="E50" s="87"/>
      <c r="F50" s="87"/>
      <c r="G50" s="21" t="s">
        <v>35</v>
      </c>
      <c r="H50" s="55">
        <f>VLOOKUP($J$10,Tabelle1!$A$2:$K$5,11)</f>
        <v>45931</v>
      </c>
      <c r="I50" s="20"/>
    </row>
  </sheetData>
  <mergeCells count="23">
    <mergeCell ref="C10:G10"/>
    <mergeCell ref="C12:G12"/>
    <mergeCell ref="C11:G11"/>
    <mergeCell ref="C50:F50"/>
    <mergeCell ref="C45:F45"/>
    <mergeCell ref="C46:F46"/>
    <mergeCell ref="C47:F47"/>
    <mergeCell ref="C13:G13"/>
    <mergeCell ref="C48:F48"/>
    <mergeCell ref="C49:F49"/>
    <mergeCell ref="C14:G14"/>
    <mergeCell ref="C15:G15"/>
    <mergeCell ref="D5:G5"/>
    <mergeCell ref="I5:J5"/>
    <mergeCell ref="D6:G6"/>
    <mergeCell ref="I6:J6"/>
    <mergeCell ref="D7:G7"/>
    <mergeCell ref="I7:J7"/>
    <mergeCell ref="B1:G1"/>
    <mergeCell ref="H1:I1"/>
    <mergeCell ref="C2:H2"/>
    <mergeCell ref="D4:G4"/>
    <mergeCell ref="I4:J4"/>
  </mergeCells>
  <printOptions horizontalCentered="1"/>
  <pageMargins left="0.51181102362204722" right="0.27559055118110237" top="0.51181102362204722" bottom="0.78740157480314965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4" r:id="rId4" name="Drop Down 52">
              <controlPr defaultSize="0" autoLine="0" autoPict="0">
                <anchor moveWithCells="1">
                  <from>
                    <xdr:col>8</xdr:col>
                    <xdr:colOff>590550</xdr:colOff>
                    <xdr:row>9</xdr:row>
                    <xdr:rowOff>19050</xdr:rowOff>
                  </from>
                  <to>
                    <xdr:col>10</xdr:col>
                    <xdr:colOff>161925</xdr:colOff>
                    <xdr:row>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11"/>
  <sheetViews>
    <sheetView topLeftCell="C1" workbookViewId="0">
      <selection activeCell="H4" sqref="H4"/>
    </sheetView>
  </sheetViews>
  <sheetFormatPr baseColWidth="10" defaultRowHeight="12.75" x14ac:dyDescent="0.2"/>
  <cols>
    <col min="1" max="1" width="6.85546875" customWidth="1"/>
    <col min="2" max="2" width="32.7109375" customWidth="1"/>
    <col min="3" max="3" width="33.140625" customWidth="1"/>
    <col min="4" max="4" width="16.85546875" customWidth="1"/>
    <col min="5" max="5" width="25.7109375" customWidth="1"/>
    <col min="6" max="6" width="13.7109375" customWidth="1"/>
    <col min="7" max="7" width="14.42578125" customWidth="1"/>
    <col min="8" max="8" width="38" customWidth="1"/>
    <col min="9" max="9" width="26.85546875" customWidth="1"/>
    <col min="10" max="10" width="16.42578125" customWidth="1"/>
    <col min="11" max="11" width="12.5703125" customWidth="1"/>
  </cols>
  <sheetData>
    <row r="1" spans="1:11" x14ac:dyDescent="0.2">
      <c r="C1" t="s">
        <v>44</v>
      </c>
      <c r="D1" t="s">
        <v>7</v>
      </c>
      <c r="E1" t="s">
        <v>45</v>
      </c>
      <c r="F1" s="47" t="s">
        <v>4</v>
      </c>
      <c r="G1" s="47" t="s">
        <v>6</v>
      </c>
      <c r="H1" s="47" t="s">
        <v>5</v>
      </c>
      <c r="I1" s="47" t="s">
        <v>19</v>
      </c>
      <c r="J1" s="47" t="s">
        <v>20</v>
      </c>
      <c r="K1" s="47" t="s">
        <v>35</v>
      </c>
    </row>
    <row r="2" spans="1:11" ht="15.75" x14ac:dyDescent="0.2">
      <c r="A2" s="56">
        <v>1</v>
      </c>
      <c r="B2" s="67" t="s">
        <v>80</v>
      </c>
      <c r="C2" s="47" t="s">
        <v>23</v>
      </c>
      <c r="D2" s="47" t="s">
        <v>36</v>
      </c>
      <c r="E2" s="47" t="s">
        <v>50</v>
      </c>
      <c r="F2" s="47"/>
      <c r="G2" s="47" t="s">
        <v>68</v>
      </c>
      <c r="H2" s="68" t="s">
        <v>37</v>
      </c>
      <c r="I2" s="47" t="s">
        <v>69</v>
      </c>
      <c r="J2" s="47" t="s">
        <v>70</v>
      </c>
      <c r="K2" s="50">
        <v>45931</v>
      </c>
    </row>
    <row r="3" spans="1:11" ht="15.75" x14ac:dyDescent="0.25">
      <c r="A3" s="56">
        <v>2</v>
      </c>
      <c r="B3" s="67" t="s">
        <v>81</v>
      </c>
      <c r="C3" s="47" t="s">
        <v>49</v>
      </c>
      <c r="D3" s="47" t="s">
        <v>51</v>
      </c>
      <c r="E3" s="47" t="s">
        <v>50</v>
      </c>
      <c r="F3" s="47" t="s">
        <v>50</v>
      </c>
      <c r="G3" s="47" t="s">
        <v>52</v>
      </c>
      <c r="H3" s="75" t="s">
        <v>88</v>
      </c>
      <c r="I3" s="57" t="s">
        <v>47</v>
      </c>
      <c r="J3" s="58" t="s">
        <v>48</v>
      </c>
      <c r="K3" s="62">
        <v>45992</v>
      </c>
    </row>
    <row r="4" spans="1:11" ht="15.75" x14ac:dyDescent="0.2">
      <c r="A4" s="56">
        <v>3</v>
      </c>
      <c r="B4" s="67" t="s">
        <v>82</v>
      </c>
      <c r="C4" s="69" t="s">
        <v>71</v>
      </c>
      <c r="D4" s="48" t="s">
        <v>72</v>
      </c>
      <c r="E4" s="69"/>
      <c r="F4" s="48"/>
      <c r="G4" s="70" t="s">
        <v>73</v>
      </c>
      <c r="H4" s="71" t="s">
        <v>74</v>
      </c>
      <c r="I4" s="70" t="s">
        <v>75</v>
      </c>
      <c r="J4" s="70" t="s">
        <v>76</v>
      </c>
      <c r="K4" s="50">
        <v>46036</v>
      </c>
    </row>
    <row r="5" spans="1:11" ht="15" x14ac:dyDescent="0.2">
      <c r="A5" s="56"/>
      <c r="B5" s="51" t="s">
        <v>85</v>
      </c>
      <c r="C5" s="48" t="s">
        <v>86</v>
      </c>
      <c r="D5" s="48" t="s">
        <v>84</v>
      </c>
      <c r="E5" s="48"/>
      <c r="F5" s="48"/>
      <c r="G5" s="48"/>
      <c r="H5" s="54"/>
      <c r="I5" s="47"/>
      <c r="J5" s="47"/>
      <c r="K5" s="50"/>
    </row>
    <row r="8" spans="1:11" x14ac:dyDescent="0.2">
      <c r="C8" s="49"/>
      <c r="D8" s="49"/>
      <c r="E8" s="49"/>
      <c r="F8" s="49"/>
    </row>
    <row r="11" spans="1:11" x14ac:dyDescent="0.2">
      <c r="E11" s="47"/>
    </row>
  </sheetData>
  <hyperlinks>
    <hyperlink ref="H3" r:id="rId1" xr:uid="{00000000-0004-0000-0100-000000000000}"/>
    <hyperlink ref="H2" r:id="rId2" xr:uid="{00000000-0004-0000-0100-000001000000}"/>
    <hyperlink ref="H4" r:id="rId3" display="mailto:bogen@tus-eidinghausen.de" xr:uid="{00000000-0004-0000-0100-000002000000}"/>
  </hyperlinks>
  <pageMargins left="0.7" right="0.7" top="0.78740157499999996" bottom="0.78740157499999996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Tabelle1</vt:lpstr>
    </vt:vector>
  </TitlesOfParts>
  <Company>Polizei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nw003885</dc:creator>
  <cp:lastModifiedBy>Kat mit K</cp:lastModifiedBy>
  <cp:lastPrinted>2017-09-07T14:25:24Z</cp:lastPrinted>
  <dcterms:created xsi:type="dcterms:W3CDTF">2012-12-17T07:29:57Z</dcterms:created>
  <dcterms:modified xsi:type="dcterms:W3CDTF">2025-09-04T09:43:36Z</dcterms:modified>
</cp:coreProperties>
</file>